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95" windowHeight="6270" activeTab="0"/>
  </bookViews>
  <sheets>
    <sheet name="Cálculo Proporción" sheetId="1" r:id="rId1"/>
    <sheet name="Tabla Proporción" sheetId="2" r:id="rId2"/>
    <sheet name="Cálculo Media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<sst xmlns="http://schemas.openxmlformats.org/spreadsheetml/2006/main" count="35" uniqueCount="30">
  <si>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>z(</t>
    </r>
    <r>
      <rPr>
        <sz val="11"/>
        <rFont val="Symbol"/>
        <family val="1"/>
      </rPr>
      <t>a</t>
    </r>
    <r>
      <rPr>
        <sz val="11"/>
        <rFont val="Arial"/>
        <family val="0"/>
      </rPr>
      <t>/2)</t>
    </r>
  </si>
  <si>
    <t>p:</t>
  </si>
  <si>
    <t>(1-p):</t>
  </si>
  <si>
    <t>Tamaño población:</t>
  </si>
  <si>
    <t>Margen de error:</t>
  </si>
  <si>
    <t>Nivel de confianza (%):</t>
  </si>
  <si>
    <t>n =</t>
  </si>
  <si>
    <t>Introducir sólo los valores de los recuadros</t>
  </si>
  <si>
    <t>Nivel de confianza en %</t>
  </si>
  <si>
    <t>p y Margen de error son proporciones (tanto por uno)</t>
  </si>
  <si>
    <t xml:space="preserve">Tamaño de la </t>
  </si>
  <si>
    <t>Márgen de error</t>
  </si>
  <si>
    <t>población</t>
  </si>
  <si>
    <t>± 1 %</t>
  </si>
  <si>
    <t>± 2 %</t>
  </si>
  <si>
    <t>± 3 %</t>
  </si>
  <si>
    <t>± 4 %</t>
  </si>
  <si>
    <t>± 5 %</t>
  </si>
  <si>
    <t>± 10 %</t>
  </si>
  <si>
    <t>Tamaños de muestra para estimación de proporciones con una confianza del</t>
  </si>
  <si>
    <t>%</t>
  </si>
  <si>
    <t>Se puede cambiar el nivel de confianza</t>
  </si>
  <si>
    <t>Los tamaños de muestra están redondeados por exceso</t>
  </si>
  <si>
    <t>Cálculo del tamaño de muestra para la estimación de la media</t>
  </si>
  <si>
    <r>
      <t>Nivel de confianza en %. Margen de error es la mitad del intervalo de confianza (</t>
    </r>
    <r>
      <rPr>
        <sz val="9"/>
        <rFont val="Arial"/>
        <family val="0"/>
      </rPr>
      <t>±</t>
    </r>
    <r>
      <rPr>
        <sz val="9"/>
        <rFont val="Arial"/>
        <family val="2"/>
      </rPr>
      <t xml:space="preserve"> Margen de error)</t>
    </r>
  </si>
  <si>
    <t>Desviación tipo de la  población (*)</t>
  </si>
  <si>
    <t>Tamaño población (**)</t>
  </si>
  <si>
    <t>(*) Introducir una aproximación razonable para la desviación tipo de la población</t>
  </si>
  <si>
    <t>(**) La fórmula contiene la corrección para poblaciones finitas</t>
  </si>
  <si>
    <t>Cálculo del tamaño de muestra para estimar una proporción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</si>
</sst>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name val="Arial"/>
      <family val="0"/>
    </font>
    <font>
      <sz val="11"/>
      <name val="Symbol"/>
      <family val="1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1" fillId="0" borderId="20" xfId="0" applyFont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vertical="center"/>
      <protection locked="0"/>
    </xf>
    <xf numFmtId="1" fontId="1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171450</xdr:rowOff>
    </xdr:from>
    <xdr:to>
      <xdr:col>6</xdr:col>
      <xdr:colOff>371475</xdr:colOff>
      <xdr:row>13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3552825" y="742950"/>
          <a:ext cx="209550" cy="2019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A21" sqref="A21"/>
    </sheetView>
  </sheetViews>
  <sheetFormatPr defaultColWidth="11.421875" defaultRowHeight="12.75"/>
  <cols>
    <col min="1" max="1" width="11.421875" style="1" customWidth="1"/>
    <col min="2" max="2" width="2.7109375" style="1" customWidth="1"/>
    <col min="3" max="4" width="11.421875" style="2" customWidth="1"/>
    <col min="5" max="5" width="1.8515625" style="2" customWidth="1"/>
    <col min="6" max="6" width="12.00390625" style="1" customWidth="1"/>
    <col min="7" max="7" width="7.8515625" style="1" customWidth="1"/>
    <col min="8" max="8" width="5.00390625" style="1" customWidth="1"/>
    <col min="9" max="9" width="7.28125" style="1" customWidth="1"/>
    <col min="10" max="10" width="2.28125" style="1" customWidth="1"/>
    <col min="11" max="16384" width="11.421875" style="1" customWidth="1"/>
  </cols>
  <sheetData>
    <row r="2" spans="1:11" ht="15.75">
      <c r="A2" s="36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0" ht="15">
      <c r="B3" s="10"/>
      <c r="C3" s="12"/>
      <c r="D3" s="13"/>
      <c r="E3" s="13"/>
      <c r="F3" s="13"/>
      <c r="G3" s="13"/>
      <c r="H3" s="13"/>
      <c r="I3" s="13"/>
      <c r="J3" s="10"/>
    </row>
    <row r="4" spans="1:11" ht="15" thickBot="1">
      <c r="A4" s="10"/>
      <c r="B4" s="10"/>
      <c r="C4" s="9"/>
      <c r="D4" s="9"/>
      <c r="E4" s="9"/>
      <c r="F4" s="10"/>
      <c r="G4" s="10"/>
      <c r="H4" s="10"/>
      <c r="I4" s="10"/>
      <c r="J4" s="10"/>
      <c r="K4" s="10"/>
    </row>
    <row r="5" spans="1:11" s="3" customFormat="1" ht="19.5" customHeight="1" thickBot="1">
      <c r="A5" s="4"/>
      <c r="B5" s="4"/>
      <c r="C5" s="37" t="s">
        <v>5</v>
      </c>
      <c r="D5" s="37"/>
      <c r="E5" s="5"/>
      <c r="F5" s="31">
        <v>95</v>
      </c>
      <c r="G5" s="4"/>
      <c r="H5" s="4"/>
      <c r="I5" s="4"/>
      <c r="J5" s="4"/>
      <c r="K5" s="4"/>
    </row>
    <row r="6" spans="1:11" s="3" customFormat="1" ht="15">
      <c r="A6" s="4"/>
      <c r="B6" s="4"/>
      <c r="C6" s="37" t="s">
        <v>0</v>
      </c>
      <c r="D6" s="37"/>
      <c r="E6" s="5"/>
      <c r="F6" s="6">
        <f>NORMSINV(1-((1-(F5/100))/2))</f>
        <v>1.959963984540054</v>
      </c>
      <c r="G6" s="4"/>
      <c r="H6" s="4"/>
      <c r="I6" s="4"/>
      <c r="J6" s="4"/>
      <c r="K6" s="4"/>
    </row>
    <row r="7" spans="1:11" s="3" customFormat="1" ht="15" thickBot="1">
      <c r="A7" s="4"/>
      <c r="B7" s="4"/>
      <c r="C7" s="5"/>
      <c r="D7" s="5"/>
      <c r="E7" s="5"/>
      <c r="F7" s="4"/>
      <c r="G7" s="4"/>
      <c r="H7" s="4"/>
      <c r="I7" s="4"/>
      <c r="J7" s="4"/>
      <c r="K7" s="4"/>
    </row>
    <row r="8" spans="1:11" s="3" customFormat="1" ht="19.5" customHeight="1" thickBot="1">
      <c r="A8" s="4"/>
      <c r="B8" s="4"/>
      <c r="C8" s="37" t="s">
        <v>1</v>
      </c>
      <c r="D8" s="37"/>
      <c r="E8" s="5"/>
      <c r="F8" s="31">
        <v>0.5</v>
      </c>
      <c r="G8" s="4"/>
      <c r="H8" s="4"/>
      <c r="I8" s="4"/>
      <c r="J8" s="4"/>
      <c r="K8" s="4"/>
    </row>
    <row r="9" spans="1:11" s="3" customFormat="1" ht="15.75">
      <c r="A9" s="4"/>
      <c r="B9" s="4"/>
      <c r="C9" s="37" t="s">
        <v>2</v>
      </c>
      <c r="D9" s="37"/>
      <c r="E9" s="5"/>
      <c r="F9" s="6">
        <f>1-F8</f>
        <v>0.5</v>
      </c>
      <c r="G9" s="4"/>
      <c r="H9" s="7" t="s">
        <v>6</v>
      </c>
      <c r="I9" s="8">
        <f>((F6^2)*F8*F9*F13)/((F11^2)*F13+(F6^2)*F8*F9)+0.5</f>
        <v>1053.5262112085447</v>
      </c>
      <c r="J9" s="4"/>
      <c r="K9" s="4"/>
    </row>
    <row r="10" spans="1:11" s="3" customFormat="1" ht="15" thickBot="1">
      <c r="A10" s="4"/>
      <c r="B10" s="4"/>
      <c r="C10" s="5"/>
      <c r="D10" s="5"/>
      <c r="E10" s="5"/>
      <c r="F10" s="4"/>
      <c r="G10" s="4"/>
      <c r="H10" s="4"/>
      <c r="I10" s="4"/>
      <c r="J10" s="4"/>
      <c r="K10" s="4"/>
    </row>
    <row r="11" spans="1:11" s="3" customFormat="1" ht="19.5" customHeight="1" thickBot="1">
      <c r="A11" s="4"/>
      <c r="B11" s="4"/>
      <c r="C11" s="37" t="s">
        <v>4</v>
      </c>
      <c r="D11" s="37"/>
      <c r="E11" s="5"/>
      <c r="F11" s="31">
        <v>0.03</v>
      </c>
      <c r="G11" s="4"/>
      <c r="H11" s="4"/>
      <c r="I11" s="4"/>
      <c r="J11" s="4"/>
      <c r="K11" s="4"/>
    </row>
    <row r="12" spans="1:11" s="3" customFormat="1" ht="15" thickBot="1">
      <c r="A12" s="4"/>
      <c r="B12" s="4"/>
      <c r="C12" s="5"/>
      <c r="D12" s="5"/>
      <c r="E12" s="5"/>
      <c r="F12" s="4"/>
      <c r="G12" s="4"/>
      <c r="H12" s="4"/>
      <c r="I12" s="4"/>
      <c r="J12" s="5"/>
      <c r="K12" s="4"/>
    </row>
    <row r="13" spans="1:11" s="3" customFormat="1" ht="19.5" customHeight="1" thickBot="1">
      <c r="A13" s="4"/>
      <c r="B13" s="4"/>
      <c r="C13" s="37" t="s">
        <v>3</v>
      </c>
      <c r="D13" s="37"/>
      <c r="E13" s="5"/>
      <c r="F13" s="32">
        <v>80000</v>
      </c>
      <c r="G13" s="4"/>
      <c r="H13" s="4"/>
      <c r="I13" s="4"/>
      <c r="J13" s="4"/>
      <c r="K13" s="4"/>
    </row>
    <row r="14" spans="1:11" ht="14.25">
      <c r="A14" s="10"/>
      <c r="B14" s="10"/>
      <c r="C14" s="9"/>
      <c r="D14" s="9"/>
      <c r="E14" s="9"/>
      <c r="F14" s="10"/>
      <c r="G14" s="10"/>
      <c r="H14" s="10"/>
      <c r="I14" s="10"/>
      <c r="J14" s="10"/>
      <c r="K14" s="10"/>
    </row>
    <row r="15" spans="1:11" ht="14.25">
      <c r="A15" s="10"/>
      <c r="B15" s="10"/>
      <c r="C15" s="9"/>
      <c r="D15" s="9"/>
      <c r="E15" s="9"/>
      <c r="F15" s="10"/>
      <c r="G15" s="10"/>
      <c r="H15" s="10"/>
      <c r="I15" s="10"/>
      <c r="J15" s="10"/>
      <c r="K15" s="10"/>
    </row>
    <row r="16" spans="1:11" ht="12" customHeight="1">
      <c r="A16" s="10"/>
      <c r="B16" s="10"/>
      <c r="C16" s="35" t="s">
        <v>7</v>
      </c>
      <c r="D16" s="35"/>
      <c r="E16" s="35"/>
      <c r="F16" s="35"/>
      <c r="G16" s="35"/>
      <c r="H16" s="35"/>
      <c r="I16" s="35"/>
      <c r="J16" s="10"/>
      <c r="K16" s="10"/>
    </row>
    <row r="17" spans="1:11" ht="12" customHeight="1">
      <c r="A17" s="10"/>
      <c r="B17" s="10"/>
      <c r="C17" s="35" t="s">
        <v>8</v>
      </c>
      <c r="D17" s="35"/>
      <c r="E17" s="35"/>
      <c r="F17" s="35"/>
      <c r="G17" s="35"/>
      <c r="H17" s="11"/>
      <c r="I17" s="11"/>
      <c r="J17" s="10"/>
      <c r="K17" s="10"/>
    </row>
    <row r="18" spans="1:11" ht="12" customHeight="1">
      <c r="A18" s="10"/>
      <c r="B18" s="10"/>
      <c r="C18" s="35" t="s">
        <v>9</v>
      </c>
      <c r="D18" s="35"/>
      <c r="E18" s="35"/>
      <c r="F18" s="35"/>
      <c r="G18" s="35"/>
      <c r="H18" s="11"/>
      <c r="I18" s="11"/>
      <c r="J18" s="10"/>
      <c r="K18" s="10"/>
    </row>
    <row r="19" spans="1:11" ht="14.25">
      <c r="A19" s="10"/>
      <c r="B19" s="10"/>
      <c r="C19" s="9"/>
      <c r="D19" s="9"/>
      <c r="E19" s="9"/>
      <c r="F19" s="10"/>
      <c r="G19" s="10"/>
      <c r="H19" s="10"/>
      <c r="I19" s="10"/>
      <c r="J19" s="10"/>
      <c r="K19" s="10"/>
    </row>
    <row r="20" spans="2:10" ht="14.25">
      <c r="B20" s="10"/>
      <c r="C20" s="9"/>
      <c r="D20" s="9"/>
      <c r="E20" s="9"/>
      <c r="F20" s="10"/>
      <c r="G20" s="10"/>
      <c r="H20" s="10"/>
      <c r="I20" s="10"/>
      <c r="J20" s="10"/>
    </row>
  </sheetData>
  <sheetProtection sheet="1" objects="1" scenarios="1"/>
  <mergeCells count="10">
    <mergeCell ref="A2:K2"/>
    <mergeCell ref="C18:G18"/>
    <mergeCell ref="C13:D13"/>
    <mergeCell ref="C5:D5"/>
    <mergeCell ref="C16:I16"/>
    <mergeCell ref="C17:G17"/>
    <mergeCell ref="C6:D6"/>
    <mergeCell ref="C8:D8"/>
    <mergeCell ref="C9:D9"/>
    <mergeCell ref="C11:D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3"/>
  <sheetViews>
    <sheetView showGridLines="0" zoomScalePageLayoutView="0" workbookViewId="0" topLeftCell="A1">
      <selection activeCell="K20" sqref="K20"/>
    </sheetView>
  </sheetViews>
  <sheetFormatPr defaultColWidth="11.421875" defaultRowHeight="12.75"/>
  <cols>
    <col min="1" max="1" width="6.7109375" style="0" customWidth="1"/>
    <col min="3" max="7" width="8.7109375" style="0" customWidth="1"/>
    <col min="8" max="8" width="4.7109375" style="0" customWidth="1"/>
    <col min="9" max="9" width="4.28125" style="0" customWidth="1"/>
  </cols>
  <sheetData>
    <row r="3" spans="1:11" ht="12.75">
      <c r="A3" s="42" t="s">
        <v>19</v>
      </c>
      <c r="B3" s="43"/>
      <c r="C3" s="43"/>
      <c r="D3" s="43"/>
      <c r="E3" s="43"/>
      <c r="F3" s="43"/>
      <c r="G3" s="44"/>
      <c r="H3" s="45"/>
      <c r="I3" s="18">
        <v>95</v>
      </c>
      <c r="J3" t="s">
        <v>20</v>
      </c>
      <c r="K3">
        <f>NORMSINV(1-((1-(I3/100))/2))</f>
        <v>1.959963984540054</v>
      </c>
    </row>
    <row r="5" spans="2:9" ht="15" customHeight="1">
      <c r="B5" s="14" t="s">
        <v>10</v>
      </c>
      <c r="C5" s="15"/>
      <c r="D5" s="15"/>
      <c r="E5" s="15" t="s">
        <v>11</v>
      </c>
      <c r="F5" s="15"/>
      <c r="G5" s="15"/>
      <c r="H5" s="15"/>
      <c r="I5" s="16"/>
    </row>
    <row r="6" spans="2:9" ht="15" customHeight="1">
      <c r="B6" s="17" t="s">
        <v>12</v>
      </c>
      <c r="C6" s="24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38" t="s">
        <v>18</v>
      </c>
      <c r="I6" s="39"/>
    </row>
    <row r="7" spans="2:9" ht="2.25" customHeight="1">
      <c r="B7" s="29"/>
      <c r="C7" s="24"/>
      <c r="D7" s="24"/>
      <c r="E7" s="24"/>
      <c r="F7" s="24"/>
      <c r="G7" s="24"/>
      <c r="H7" s="27"/>
      <c r="I7" s="28"/>
    </row>
    <row r="8" spans="2:9" ht="12.75">
      <c r="B8" s="23">
        <v>500</v>
      </c>
      <c r="C8" s="19">
        <f>($K$3^2*$B8*0.5*0.5)/($B8*0.01^2+($K$3^2)*0.5*0.5)+0.5</f>
        <v>475.7564595022089</v>
      </c>
      <c r="D8" s="19">
        <f>($K$3^2*$B8*0.5*0.5)/($B8*0.02^2+($K$3^2)*0.5*0.5)+0.5</f>
        <v>414.3201984650635</v>
      </c>
      <c r="E8" s="19">
        <f>($K$3^2*$B8*0.5*0.5)/($B8*0.03^2+($K$3^2)*0.5*0.5)+0.5</f>
        <v>340.966796159426</v>
      </c>
      <c r="F8" s="19">
        <f>($K$3^2*$B8*0.5*0.5)/($B8*0.04^2+($K$3^2)*0.5*0.5)+0.5</f>
        <v>273.27435816314596</v>
      </c>
      <c r="G8" s="19">
        <f>($K$3^2*$B8*0.5*0.5)/($B8*0.05^2+($K$3^2)*0.5*0.5)+0.5</f>
        <v>217.74123239158737</v>
      </c>
      <c r="H8" s="40">
        <f>($K$3^2*$B8*0.5*0.5)/($B8*0.1^2+($K$3^2)*0.5*0.5)+0.5</f>
        <v>81.06257902640967</v>
      </c>
      <c r="I8" s="41">
        <f>($K$3^2*$B8*0.5*0.5)/($B8*0.05^2+($K$3^2)*0.5*0.5)</f>
        <v>217.24123239158737</v>
      </c>
    </row>
    <row r="9" spans="2:9" ht="12.75">
      <c r="B9" s="23">
        <v>1000</v>
      </c>
      <c r="C9" s="19">
        <f aca="true" t="shared" si="0" ref="C9:C36">($K$3^2*$B9*0.5*0.5)/($B9*0.01^2+($K$3^2)*0.5*0.5)+0.5</f>
        <v>906.1928248251767</v>
      </c>
      <c r="D9" s="19">
        <f aca="true" t="shared" si="1" ref="D9:D36">($K$3^2*$B9*0.5*0.5)/($B9*0.02^2+($K$3^2)*0.5*0.5)+0.5</f>
        <v>706.4612040221413</v>
      </c>
      <c r="E9" s="19">
        <f aca="true" t="shared" si="2" ref="E9:E36">($K$3^2*$B9*0.5*0.5)/($B9*0.03^2+($K$3^2)*0.5*0.5)+0.5</f>
        <v>516.7238901344617</v>
      </c>
      <c r="F9" s="19">
        <f aca="true" t="shared" si="3" ref="F9:F36">($K$3^2*$B9*0.5*0.5)/($B9*0.04^2+($K$3^2)*0.5*0.5)+0.5</f>
        <v>375.58902666600443</v>
      </c>
      <c r="G9" s="19">
        <f aca="true" t="shared" si="4" ref="G9:G36">($K$3^2*$B9*0.5*0.5)/($B9*0.05^2+($K$3^2)*0.5*0.5)+0.5</f>
        <v>278.0327998628892</v>
      </c>
      <c r="H9" s="40">
        <f aca="true" t="shared" si="5" ref="H9:H36">($K$3^2*$B9*0.5*0.5)/($B9*0.1^2+($K$3^2)*0.5*0.5)+0.5</f>
        <v>88.12160119728664</v>
      </c>
      <c r="I9" s="41">
        <f>($K$3^2*$B9*0.5*0.5)/($B9*0.05^2+($K$3^2)*0.5*0.5)</f>
        <v>277.5327998628892</v>
      </c>
    </row>
    <row r="10" spans="2:9" ht="12.75">
      <c r="B10" s="23">
        <v>1500</v>
      </c>
      <c r="C10" s="19">
        <f t="shared" si="0"/>
        <v>1297.8638760745407</v>
      </c>
      <c r="D10" s="19">
        <f t="shared" si="1"/>
        <v>923.7117677258605</v>
      </c>
      <c r="E10" s="19">
        <f t="shared" si="2"/>
        <v>624.0150037284257</v>
      </c>
      <c r="F10" s="19">
        <f t="shared" si="3"/>
        <v>429.18771224220626</v>
      </c>
      <c r="G10" s="19">
        <f t="shared" si="4"/>
        <v>306.32495155377285</v>
      </c>
      <c r="H10" s="40">
        <f t="shared" si="5"/>
        <v>90.75777821313477</v>
      </c>
      <c r="I10" s="41">
        <f>($K$3^2*$B10*0.5*0.5)/($B10*0.05^2+($K$3^2)*0.5*0.5)</f>
        <v>305.82495155377285</v>
      </c>
    </row>
    <row r="11" spans="2:10" ht="12.75">
      <c r="B11" s="23">
        <v>2000</v>
      </c>
      <c r="C11" s="19">
        <f t="shared" si="0"/>
        <v>1655.780793860254</v>
      </c>
      <c r="D11" s="19">
        <f t="shared" si="1"/>
        <v>1091.5974326525838</v>
      </c>
      <c r="E11" s="19">
        <f t="shared" si="2"/>
        <v>696.3245070831375</v>
      </c>
      <c r="F11" s="19">
        <f t="shared" si="3"/>
        <v>462.17332588861285</v>
      </c>
      <c r="G11" s="19">
        <f t="shared" si="4"/>
        <v>322.75031610563866</v>
      </c>
      <c r="H11" s="40">
        <f t="shared" si="5"/>
        <v>92.1362590710542</v>
      </c>
      <c r="I11" s="41">
        <f>($K$3^2*$B11*0.5*0.5)/($B11*0.05^2+($K$3^2)*0.5*0.5)</f>
        <v>322.25031610563866</v>
      </c>
      <c r="J11" s="30"/>
    </row>
    <row r="12" spans="2:9" ht="12.75">
      <c r="B12" s="23">
        <v>2500</v>
      </c>
      <c r="C12" s="19">
        <f t="shared" si="0"/>
        <v>1984.1267140569066</v>
      </c>
      <c r="D12" s="19">
        <f t="shared" si="1"/>
        <v>1225.2270911364933</v>
      </c>
      <c r="E12" s="19">
        <f t="shared" si="2"/>
        <v>748.3626210488602</v>
      </c>
      <c r="F12" s="19">
        <f t="shared" si="3"/>
        <v>484.51920133609127</v>
      </c>
      <c r="G12" s="19">
        <f t="shared" si="4"/>
        <v>333.4806273476212</v>
      </c>
      <c r="H12" s="40">
        <f t="shared" si="5"/>
        <v>92.98374551746419</v>
      </c>
      <c r="I12" s="41">
        <f>($K$3^2*$B12*0.5*0.5)/($B12*0.05^2+($K$3^2)*0.5*0.5)</f>
        <v>332.9806273476212</v>
      </c>
    </row>
    <row r="13" spans="2:9" ht="6" customHeight="1">
      <c r="B13" s="23"/>
      <c r="C13" s="19"/>
      <c r="D13" s="19"/>
      <c r="E13" s="19"/>
      <c r="F13" s="19"/>
      <c r="G13" s="19"/>
      <c r="H13" s="40"/>
      <c r="I13" s="41"/>
    </row>
    <row r="14" spans="2:9" ht="12.75">
      <c r="B14" s="23">
        <v>3000</v>
      </c>
      <c r="C14" s="19">
        <f t="shared" si="0"/>
        <v>2286.420974853001</v>
      </c>
      <c r="D14" s="19">
        <f t="shared" si="1"/>
        <v>1334.1146941398813</v>
      </c>
      <c r="E14" s="19">
        <f t="shared" si="2"/>
        <v>787.6057524537044</v>
      </c>
      <c r="F14" s="19">
        <f t="shared" si="3"/>
        <v>500.6582821540813</v>
      </c>
      <c r="G14" s="19">
        <f t="shared" si="4"/>
        <v>341.0401795219063</v>
      </c>
      <c r="H14" s="40">
        <f t="shared" si="5"/>
        <v>93.55749925611043</v>
      </c>
      <c r="I14" s="41">
        <f>($K$3^2*$B14*0.5*0.5)/($B14*0.05^2+($K$3^2)*0.5*0.5)</f>
        <v>340.5401795219063</v>
      </c>
    </row>
    <row r="15" spans="2:9" ht="12.75">
      <c r="B15" s="23">
        <v>3500</v>
      </c>
      <c r="C15" s="19">
        <f t="shared" si="0"/>
        <v>2565.645760440965</v>
      </c>
      <c r="D15" s="19">
        <f t="shared" si="1"/>
        <v>1424.5496228146412</v>
      </c>
      <c r="E15" s="19">
        <f t="shared" si="2"/>
        <v>818.2562598950581</v>
      </c>
      <c r="F15" s="19">
        <f t="shared" si="3"/>
        <v>512.8612206279694</v>
      </c>
      <c r="G15" s="19">
        <f t="shared" si="4"/>
        <v>346.6534731354141</v>
      </c>
      <c r="H15" s="40">
        <f t="shared" si="5"/>
        <v>93.97170129294545</v>
      </c>
      <c r="I15" s="41">
        <f>($K$3^2*$B15*0.5*0.5)/($B15*0.05^2+($K$3^2)*0.5*0.5)</f>
        <v>346.1534731354141</v>
      </c>
    </row>
    <row r="16" spans="2:9" ht="12.75">
      <c r="B16" s="23">
        <v>4000</v>
      </c>
      <c r="C16" s="19">
        <f t="shared" si="0"/>
        <v>2824.344816088565</v>
      </c>
      <c r="D16" s="19">
        <f t="shared" si="1"/>
        <v>1500.8561066640177</v>
      </c>
      <c r="E16" s="19">
        <f t="shared" si="2"/>
        <v>842.8578088691372</v>
      </c>
      <c r="F16" s="19">
        <f t="shared" si="3"/>
        <v>522.4114778366892</v>
      </c>
      <c r="G16" s="19">
        <f t="shared" si="4"/>
        <v>350.98640478914655</v>
      </c>
      <c r="H16" s="40">
        <f t="shared" si="5"/>
        <v>94.28478068602075</v>
      </c>
      <c r="I16" s="41">
        <f>($K$3^2*$B16*0.5*0.5)/($B16*0.05^2+($K$3^2)*0.5*0.5)</f>
        <v>350.48640478914655</v>
      </c>
    </row>
    <row r="17" spans="2:9" ht="12.75">
      <c r="B17" s="23">
        <v>4500</v>
      </c>
      <c r="C17" s="19">
        <f t="shared" si="0"/>
        <v>3064.7011654348344</v>
      </c>
      <c r="D17" s="19">
        <f t="shared" si="1"/>
        <v>1566.1051409370596</v>
      </c>
      <c r="E17" s="19">
        <f t="shared" si="2"/>
        <v>863.0402395994272</v>
      </c>
      <c r="F17" s="19">
        <f t="shared" si="3"/>
        <v>530.089219283428</v>
      </c>
      <c r="G17" s="19">
        <f t="shared" si="4"/>
        <v>354.4321942979976</v>
      </c>
      <c r="H17" s="40">
        <f t="shared" si="5"/>
        <v>94.5297406472587</v>
      </c>
      <c r="I17" s="41">
        <f>($K$3^2*$B17*0.5*0.5)/($B17*0.05^2+($K$3^2)*0.5*0.5)</f>
        <v>353.9321942979976</v>
      </c>
    </row>
    <row r="18" spans="2:9" ht="12.75">
      <c r="B18" s="23">
        <v>5000</v>
      </c>
      <c r="C18" s="19">
        <f t="shared" si="0"/>
        <v>3288.5988624667348</v>
      </c>
      <c r="D18" s="19">
        <f t="shared" si="1"/>
        <v>1622.5378244194012</v>
      </c>
      <c r="E18" s="19">
        <f t="shared" si="2"/>
        <v>879.8961182332882</v>
      </c>
      <c r="F18" s="19">
        <f t="shared" si="3"/>
        <v>536.395991275353</v>
      </c>
      <c r="G18" s="19">
        <f t="shared" si="4"/>
        <v>357.2379956667936</v>
      </c>
      <c r="H18" s="40">
        <f t="shared" si="5"/>
        <v>94.72663188633287</v>
      </c>
      <c r="I18" s="41">
        <f>($K$3^2*$B18*0.5*0.5)/($B18*0.05^2+($K$3^2)*0.5*0.5)</f>
        <v>356.7379956667936</v>
      </c>
    </row>
    <row r="19" spans="2:9" ht="6" customHeight="1">
      <c r="B19" s="23"/>
      <c r="C19" s="19"/>
      <c r="D19" s="19"/>
      <c r="E19" s="19"/>
      <c r="F19" s="19"/>
      <c r="G19" s="19"/>
      <c r="H19" s="40"/>
      <c r="I19" s="41"/>
    </row>
    <row r="20" spans="2:9" ht="12.75">
      <c r="B20" s="23">
        <v>6000</v>
      </c>
      <c r="C20" s="19">
        <f t="shared" si="0"/>
        <v>3693.347070903442</v>
      </c>
      <c r="D20" s="19">
        <f t="shared" si="1"/>
        <v>1715.250848968825</v>
      </c>
      <c r="E20" s="19">
        <f t="shared" si="2"/>
        <v>906.4524882832922</v>
      </c>
      <c r="F20" s="19">
        <f t="shared" si="3"/>
        <v>546.1429197202146</v>
      </c>
      <c r="G20" s="19">
        <f t="shared" si="4"/>
        <v>361.5311128525391</v>
      </c>
      <c r="H20" s="40">
        <f t="shared" si="5"/>
        <v>95.02351964935286</v>
      </c>
      <c r="I20" s="41">
        <f>($K$3^2*$B20*0.5*0.5)/($B20*0.05^2+($K$3^2)*0.5*0.5)</f>
        <v>361.0311128525391</v>
      </c>
    </row>
    <row r="21" spans="2:9" ht="12.75">
      <c r="B21" s="23">
        <v>7000</v>
      </c>
      <c r="C21" s="19">
        <f t="shared" si="0"/>
        <v>4049.3411463264138</v>
      </c>
      <c r="D21" s="19">
        <f t="shared" si="1"/>
        <v>1788.2396112578633</v>
      </c>
      <c r="E21" s="19">
        <f t="shared" si="2"/>
        <v>926.4249650949927</v>
      </c>
      <c r="F21" s="19">
        <f t="shared" si="3"/>
        <v>553.3249439225011</v>
      </c>
      <c r="G21" s="19">
        <f t="shared" si="4"/>
        <v>364.6614368718683</v>
      </c>
      <c r="H21" s="40">
        <f t="shared" si="5"/>
        <v>95.23673034440583</v>
      </c>
      <c r="I21" s="41">
        <f>($K$3^2*$B21*0.5*0.5)/($B21*0.05^2+($K$3^2)*0.5*0.5)</f>
        <v>364.1614368718683</v>
      </c>
    </row>
    <row r="22" spans="2:9" ht="12.75">
      <c r="B22" s="23">
        <v>8000</v>
      </c>
      <c r="C22" s="19">
        <f t="shared" si="0"/>
        <v>4364.889730610335</v>
      </c>
      <c r="D22" s="19">
        <f t="shared" si="1"/>
        <v>1847.1933035544514</v>
      </c>
      <c r="E22" s="19">
        <f t="shared" si="2"/>
        <v>941.9919453927607</v>
      </c>
      <c r="F22" s="19">
        <f t="shared" si="3"/>
        <v>558.836774206259</v>
      </c>
      <c r="G22" s="19">
        <f t="shared" si="4"/>
        <v>367.0450362842168</v>
      </c>
      <c r="H22" s="40">
        <f t="shared" si="5"/>
        <v>95.39727065047788</v>
      </c>
      <c r="I22" s="41">
        <f>($K$3^2*$B22*0.5*0.5)/($B22*0.05^2+($K$3^2)*0.5*0.5)</f>
        <v>366.5450362842168</v>
      </c>
    </row>
    <row r="23" spans="2:9" ht="12.75">
      <c r="B23" s="23">
        <v>9000</v>
      </c>
      <c r="C23" s="19">
        <f t="shared" si="0"/>
        <v>4646.5150112101555</v>
      </c>
      <c r="D23" s="19">
        <f t="shared" si="1"/>
        <v>1895.8050699555588</v>
      </c>
      <c r="E23" s="19">
        <f t="shared" si="2"/>
        <v>954.4662726409246</v>
      </c>
      <c r="F23" s="19">
        <f t="shared" si="3"/>
        <v>563.2003337785745</v>
      </c>
      <c r="G23" s="19">
        <f t="shared" si="4"/>
        <v>368.920630078941</v>
      </c>
      <c r="H23" s="40">
        <f t="shared" si="5"/>
        <v>95.52251199824157</v>
      </c>
      <c r="I23" s="41">
        <f>($K$3^2*$B23*0.5*0.5)/($B23*0.05^2+($K$3^2)*0.5*0.5)</f>
        <v>368.420630078941</v>
      </c>
    </row>
    <row r="24" spans="2:9" ht="12.75">
      <c r="B24" s="23">
        <v>10000</v>
      </c>
      <c r="C24" s="19">
        <f t="shared" si="0"/>
        <v>4899.408364545973</v>
      </c>
      <c r="D24" s="19">
        <f t="shared" si="1"/>
        <v>1936.576805344365</v>
      </c>
      <c r="E24" s="19">
        <f t="shared" si="2"/>
        <v>964.6862859446367</v>
      </c>
      <c r="F24" s="19">
        <f t="shared" si="3"/>
        <v>566.7405979280534</v>
      </c>
      <c r="G24" s="19">
        <f t="shared" si="4"/>
        <v>370.43498206985674</v>
      </c>
      <c r="H24" s="40">
        <f t="shared" si="5"/>
        <v>95.62294334296507</v>
      </c>
      <c r="I24" s="41">
        <f aca="true" t="shared" si="6" ref="I24:I36">($K$3^2*$B24*0.5*0.5)/($B24*0.05^2+($K$3^2)*0.5*0.5)</f>
        <v>369.93498206985674</v>
      </c>
    </row>
    <row r="25" spans="2:9" ht="6" customHeight="1">
      <c r="B25" s="23"/>
      <c r="C25" s="19"/>
      <c r="D25" s="19"/>
      <c r="E25" s="19"/>
      <c r="F25" s="19"/>
      <c r="G25" s="19"/>
      <c r="H25" s="40"/>
      <c r="I25" s="41"/>
    </row>
    <row r="26" spans="2:9" ht="12.75">
      <c r="B26" s="23">
        <v>15000</v>
      </c>
      <c r="C26" s="19">
        <f t="shared" si="0"/>
        <v>5855.51431853248</v>
      </c>
      <c r="D26" s="19">
        <f t="shared" si="1"/>
        <v>2070.1430701247027</v>
      </c>
      <c r="E26" s="19">
        <f t="shared" si="2"/>
        <v>996.7038213634457</v>
      </c>
      <c r="F26" s="19">
        <f t="shared" si="3"/>
        <v>577.6338178651351</v>
      </c>
      <c r="G26" s="19">
        <f t="shared" si="4"/>
        <v>375.0536655211489</v>
      </c>
      <c r="H26" s="40">
        <f t="shared" si="5"/>
        <v>95.92551520551064</v>
      </c>
      <c r="I26" s="41">
        <f t="shared" si="6"/>
        <v>374.5536655211489</v>
      </c>
    </row>
    <row r="27" spans="2:9" ht="12.75">
      <c r="B27" s="23">
        <v>20000</v>
      </c>
      <c r="C27" s="19">
        <f t="shared" si="0"/>
        <v>6488.651297677605</v>
      </c>
      <c r="D27" s="19">
        <f t="shared" si="1"/>
        <v>2144.083965101412</v>
      </c>
      <c r="E27" s="19">
        <f t="shared" si="2"/>
        <v>1013.5234519291561</v>
      </c>
      <c r="F27" s="19">
        <f t="shared" si="3"/>
        <v>583.2391254701683</v>
      </c>
      <c r="G27" s="19">
        <f t="shared" si="4"/>
        <v>377.40652754533147</v>
      </c>
      <c r="H27" s="40">
        <f t="shared" si="5"/>
        <v>96.07752411352064</v>
      </c>
      <c r="I27" s="41">
        <f t="shared" si="6"/>
        <v>376.90652754533147</v>
      </c>
    </row>
    <row r="28" spans="2:9" ht="12.75">
      <c r="B28" s="23">
        <v>25000</v>
      </c>
      <c r="C28" s="19">
        <f t="shared" si="0"/>
        <v>6938.819996572231</v>
      </c>
      <c r="D28" s="19">
        <f t="shared" si="1"/>
        <v>2191.040029932166</v>
      </c>
      <c r="E28" s="19">
        <f t="shared" si="2"/>
        <v>1023.8906391081696</v>
      </c>
      <c r="F28" s="19">
        <f t="shared" si="3"/>
        <v>586.6548792876298</v>
      </c>
      <c r="G28" s="19">
        <f t="shared" si="4"/>
        <v>378.83248738611434</v>
      </c>
      <c r="H28" s="40">
        <f t="shared" si="5"/>
        <v>96.16896213887807</v>
      </c>
      <c r="I28" s="41">
        <f t="shared" si="6"/>
        <v>378.33248738611434</v>
      </c>
    </row>
    <row r="29" spans="2:9" ht="12.75">
      <c r="B29" s="23">
        <v>50000</v>
      </c>
      <c r="C29" s="19">
        <f t="shared" si="0"/>
        <v>8056.7579026409685</v>
      </c>
      <c r="D29" s="19">
        <f t="shared" si="1"/>
        <v>2291.4064767763557</v>
      </c>
      <c r="E29" s="19">
        <f t="shared" si="2"/>
        <v>1045.2748960806525</v>
      </c>
      <c r="F29" s="19">
        <f t="shared" si="3"/>
        <v>593.6079415654868</v>
      </c>
      <c r="G29" s="19">
        <f t="shared" si="4"/>
        <v>381.717023077612</v>
      </c>
      <c r="H29" s="40">
        <f t="shared" si="5"/>
        <v>96.3523640626467</v>
      </c>
      <c r="I29" s="41">
        <f t="shared" si="6"/>
        <v>381.217023077612</v>
      </c>
    </row>
    <row r="30" spans="2:9" ht="12.75">
      <c r="B30" s="23">
        <v>100000</v>
      </c>
      <c r="C30" s="19">
        <f t="shared" si="0"/>
        <v>8762.660119728664</v>
      </c>
      <c r="D30" s="19">
        <f t="shared" si="1"/>
        <v>2345.119517150519</v>
      </c>
      <c r="E30" s="19">
        <f t="shared" si="2"/>
        <v>1056.305688869351</v>
      </c>
      <c r="F30" s="19">
        <f t="shared" si="3"/>
        <v>597.1467005294153</v>
      </c>
      <c r="G30" s="19">
        <f t="shared" si="4"/>
        <v>383.1758485555123</v>
      </c>
      <c r="H30" s="40">
        <f t="shared" si="5"/>
        <v>96.44432897014863</v>
      </c>
      <c r="I30" s="41">
        <f t="shared" si="6"/>
        <v>382.6758485555123</v>
      </c>
    </row>
    <row r="31" spans="2:9" ht="6" customHeight="1">
      <c r="B31" s="23"/>
      <c r="C31" s="19"/>
      <c r="D31" s="19"/>
      <c r="E31" s="19"/>
      <c r="F31" s="19"/>
      <c r="G31" s="19"/>
      <c r="H31" s="40"/>
      <c r="I31" s="41"/>
    </row>
    <row r="32" spans="2:9" ht="12.75">
      <c r="B32" s="23">
        <v>500000</v>
      </c>
      <c r="C32" s="19">
        <f t="shared" si="0"/>
        <v>9423.163188633287</v>
      </c>
      <c r="D32" s="19">
        <f t="shared" si="1"/>
        <v>2389.938102838016</v>
      </c>
      <c r="E32" s="19">
        <f t="shared" si="2"/>
        <v>1065.2994594839765</v>
      </c>
      <c r="F32" s="19">
        <f t="shared" si="3"/>
        <v>600.0082575197295</v>
      </c>
      <c r="G32" s="19">
        <f t="shared" si="4"/>
        <v>384.35097252856207</v>
      </c>
      <c r="H32" s="40">
        <f t="shared" si="5"/>
        <v>96.51802805231276</v>
      </c>
      <c r="I32" s="41">
        <f t="shared" si="6"/>
        <v>383.85097252856207</v>
      </c>
    </row>
    <row r="33" spans="2:9" ht="12.75">
      <c r="B33" s="23">
        <v>1000000</v>
      </c>
      <c r="C33" s="19">
        <f t="shared" si="0"/>
        <v>9512.794334296508</v>
      </c>
      <c r="D33" s="19">
        <f t="shared" si="1"/>
        <v>2395.661192253225</v>
      </c>
      <c r="E33" s="19">
        <f t="shared" si="2"/>
        <v>1066.434465927141</v>
      </c>
      <c r="F33" s="19">
        <f t="shared" si="3"/>
        <v>600.3678832691703</v>
      </c>
      <c r="G33" s="19">
        <f t="shared" si="4"/>
        <v>384.4983706765957</v>
      </c>
      <c r="H33" s="40">
        <f t="shared" si="5"/>
        <v>96.52724839934335</v>
      </c>
      <c r="I33" s="41">
        <f t="shared" si="6"/>
        <v>383.9983706765957</v>
      </c>
    </row>
    <row r="34" spans="2:9" ht="12.75">
      <c r="B34" s="23">
        <v>1500000</v>
      </c>
      <c r="C34" s="19">
        <f t="shared" si="0"/>
        <v>9543.051520551066</v>
      </c>
      <c r="D34" s="19">
        <f t="shared" si="1"/>
        <v>2397.5749859136185</v>
      </c>
      <c r="E34" s="19">
        <f t="shared" si="2"/>
        <v>1066.8133393070896</v>
      </c>
      <c r="F34" s="19">
        <f t="shared" si="3"/>
        <v>600.4878544172425</v>
      </c>
      <c r="G34" s="19">
        <f t="shared" si="4"/>
        <v>384.54752855167106</v>
      </c>
      <c r="H34" s="40">
        <f t="shared" si="5"/>
        <v>96.53032224187928</v>
      </c>
      <c r="I34" s="41">
        <f t="shared" si="6"/>
        <v>384.04752855167106</v>
      </c>
    </row>
    <row r="35" spans="2:9" ht="12.75">
      <c r="B35" s="23">
        <v>2000000</v>
      </c>
      <c r="C35" s="19">
        <f t="shared" si="0"/>
        <v>9558.252411352065</v>
      </c>
      <c r="D35" s="19">
        <f t="shared" si="1"/>
        <v>2398.533030078918</v>
      </c>
      <c r="E35" s="19">
        <f t="shared" si="2"/>
        <v>1067.002877014451</v>
      </c>
      <c r="F35" s="19">
        <f t="shared" si="3"/>
        <v>600.5478579883861</v>
      </c>
      <c r="G35" s="19">
        <f t="shared" si="4"/>
        <v>384.57211220925103</v>
      </c>
      <c r="H35" s="40">
        <f t="shared" si="5"/>
        <v>96.53185923694394</v>
      </c>
      <c r="I35" s="41">
        <f t="shared" si="6"/>
        <v>384.07211220925103</v>
      </c>
    </row>
    <row r="36" spans="2:9" ht="12.75">
      <c r="B36" s="23">
        <v>50000000</v>
      </c>
      <c r="C36" s="19">
        <f t="shared" si="0"/>
        <v>9602.302805231277</v>
      </c>
      <c r="D36" s="19">
        <f t="shared" si="1"/>
        <v>2401.296480923599</v>
      </c>
      <c r="E36" s="19">
        <f t="shared" si="2"/>
        <v>1067.5491222746855</v>
      </c>
      <c r="F36" s="19">
        <f t="shared" si="3"/>
        <v>600.7207353483378</v>
      </c>
      <c r="G36" s="19">
        <f t="shared" si="4"/>
        <v>384.6429307309131</v>
      </c>
      <c r="H36" s="40">
        <f t="shared" si="5"/>
        <v>96.53628605763402</v>
      </c>
      <c r="I36" s="41">
        <f t="shared" si="6"/>
        <v>384.1429307309131</v>
      </c>
    </row>
    <row r="37" spans="2:9" ht="3.75" customHeight="1">
      <c r="B37" s="21"/>
      <c r="C37" s="20"/>
      <c r="D37" s="20"/>
      <c r="E37" s="20"/>
      <c r="F37" s="20"/>
      <c r="G37" s="20"/>
      <c r="H37" s="21"/>
      <c r="I37" s="22"/>
    </row>
    <row r="39" spans="2:6" ht="12.75">
      <c r="B39" s="26" t="s">
        <v>21</v>
      </c>
      <c r="C39" s="26"/>
      <c r="D39" s="26"/>
      <c r="E39" s="26"/>
      <c r="F39" s="26"/>
    </row>
    <row r="40" spans="2:6" ht="12.75">
      <c r="B40" s="26" t="s">
        <v>22</v>
      </c>
      <c r="C40" s="26"/>
      <c r="D40" s="26"/>
      <c r="E40" s="26"/>
      <c r="F40" s="26"/>
    </row>
    <row r="43" ht="12.75">
      <c r="G43" s="25"/>
    </row>
  </sheetData>
  <sheetProtection/>
  <mergeCells count="31">
    <mergeCell ref="H34:I34"/>
    <mergeCell ref="H35:I35"/>
    <mergeCell ref="H36:I36"/>
    <mergeCell ref="H13:I13"/>
    <mergeCell ref="H19:I19"/>
    <mergeCell ref="H25:I25"/>
    <mergeCell ref="H31:I31"/>
    <mergeCell ref="H29:I29"/>
    <mergeCell ref="H30:I30"/>
    <mergeCell ref="H32:I32"/>
    <mergeCell ref="H20:I20"/>
    <mergeCell ref="H21:I21"/>
    <mergeCell ref="H22:I22"/>
    <mergeCell ref="H23:I23"/>
    <mergeCell ref="H33:I33"/>
    <mergeCell ref="H24:I24"/>
    <mergeCell ref="H26:I26"/>
    <mergeCell ref="H27:I27"/>
    <mergeCell ref="H28:I28"/>
    <mergeCell ref="H12:I12"/>
    <mergeCell ref="H14:I14"/>
    <mergeCell ref="H15:I15"/>
    <mergeCell ref="H16:I16"/>
    <mergeCell ref="H17:I17"/>
    <mergeCell ref="H18:I18"/>
    <mergeCell ref="H6:I6"/>
    <mergeCell ref="H8:I8"/>
    <mergeCell ref="H9:I9"/>
    <mergeCell ref="A3:H3"/>
    <mergeCell ref="H10:I10"/>
    <mergeCell ref="H11:I11"/>
  </mergeCells>
  <printOptions/>
  <pageMargins left="0.94" right="0.75" top="1" bottom="1" header="0.18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J28" sqref="J28"/>
    </sheetView>
  </sheetViews>
  <sheetFormatPr defaultColWidth="11.421875" defaultRowHeight="12.75"/>
  <cols>
    <col min="1" max="1" width="8.57421875" style="0" customWidth="1"/>
    <col min="5" max="5" width="2.421875" style="0" customWidth="1"/>
    <col min="6" max="6" width="12.8515625" style="0" customWidth="1"/>
    <col min="7" max="7" width="2.7109375" style="0" customWidth="1"/>
    <col min="8" max="8" width="5.00390625" style="0" customWidth="1"/>
    <col min="9" max="9" width="9.57421875" style="0" customWidth="1"/>
  </cols>
  <sheetData>
    <row r="2" spans="1:11" ht="15.75">
      <c r="A2" s="36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ht="4.5" customHeight="1">
      <c r="A3" s="1"/>
      <c r="B3" s="10"/>
      <c r="C3" s="12"/>
      <c r="D3" s="13"/>
      <c r="E3" s="13"/>
      <c r="F3" s="13"/>
      <c r="G3" s="13"/>
      <c r="H3" s="13"/>
      <c r="I3" s="13"/>
      <c r="J3" s="10"/>
      <c r="K3" s="1"/>
    </row>
    <row r="4" spans="1:11" ht="14.25">
      <c r="A4" s="47" t="s">
        <v>7</v>
      </c>
      <c r="B4" s="48"/>
      <c r="C4" s="48"/>
      <c r="D4" s="48"/>
      <c r="E4" s="48"/>
      <c r="F4" s="48"/>
      <c r="G4" s="48"/>
      <c r="H4" s="48"/>
      <c r="I4" s="48"/>
      <c r="J4" s="48"/>
      <c r="K4" s="1"/>
    </row>
    <row r="5" spans="1:11" ht="14.25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1"/>
    </row>
    <row r="6" spans="1:11" ht="30" customHeight="1" thickBot="1">
      <c r="A6" s="10"/>
      <c r="B6" s="10"/>
      <c r="C6" s="9"/>
      <c r="D6" s="9"/>
      <c r="E6" s="9"/>
      <c r="F6" s="10"/>
      <c r="G6" s="10"/>
      <c r="H6" s="10"/>
      <c r="I6" s="10"/>
      <c r="J6" s="10"/>
      <c r="K6" s="10"/>
    </row>
    <row r="7" spans="1:11" ht="15" thickBot="1">
      <c r="A7" s="4"/>
      <c r="B7" s="4"/>
      <c r="C7" s="37" t="s">
        <v>5</v>
      </c>
      <c r="D7" s="37"/>
      <c r="E7" s="5"/>
      <c r="F7" s="31">
        <v>95</v>
      </c>
      <c r="G7" s="4"/>
      <c r="H7" s="4"/>
      <c r="I7" s="4"/>
      <c r="J7" s="4"/>
      <c r="K7" s="4"/>
    </row>
    <row r="8" spans="1:11" ht="15">
      <c r="A8" s="4"/>
      <c r="B8" s="4"/>
      <c r="C8" s="37" t="s">
        <v>0</v>
      </c>
      <c r="D8" s="37"/>
      <c r="E8" s="5"/>
      <c r="F8" s="6">
        <f>NORMSINV(1-((1-(F7/100))/2))</f>
        <v>1.959963984540054</v>
      </c>
      <c r="G8" s="4"/>
      <c r="H8" s="4"/>
      <c r="I8" s="4"/>
      <c r="J8" s="4"/>
      <c r="K8" s="4"/>
    </row>
    <row r="9" spans="1:11" ht="15" thickBot="1">
      <c r="A9" s="4"/>
      <c r="B9" s="4"/>
      <c r="C9" s="5"/>
      <c r="D9" s="5"/>
      <c r="E9" s="5"/>
      <c r="F9" s="4"/>
      <c r="G9" s="4"/>
      <c r="H9" s="4"/>
      <c r="I9" s="4"/>
      <c r="J9" s="4"/>
      <c r="K9" s="4"/>
    </row>
    <row r="10" spans="1:11" ht="15" thickBot="1">
      <c r="A10" s="4"/>
      <c r="B10" s="37" t="s">
        <v>25</v>
      </c>
      <c r="C10" s="46"/>
      <c r="D10" s="46"/>
      <c r="E10" s="5"/>
      <c r="F10" s="31">
        <v>3</v>
      </c>
      <c r="G10" s="4"/>
      <c r="H10" s="4"/>
      <c r="I10" s="4"/>
      <c r="J10" s="4"/>
      <c r="K10" s="4"/>
    </row>
    <row r="11" spans="1:11" ht="15" thickBot="1">
      <c r="A11" s="4"/>
      <c r="B11" s="4"/>
      <c r="C11" s="5"/>
      <c r="D11" s="5"/>
      <c r="E11" s="5"/>
      <c r="F11" s="4"/>
      <c r="G11" s="4"/>
      <c r="H11" s="5" t="s">
        <v>6</v>
      </c>
      <c r="I11" s="33">
        <f>((F8^2)*(F10^2)/(F12^2))/(1+(((F8^2)*(F10^2))/((F12^2)*F14)))+0.5</f>
        <v>864.7535347829768</v>
      </c>
      <c r="J11" s="4"/>
      <c r="K11" s="4"/>
    </row>
    <row r="12" spans="1:11" ht="15" thickBot="1">
      <c r="A12" s="4"/>
      <c r="B12" s="4"/>
      <c r="C12" s="37" t="s">
        <v>4</v>
      </c>
      <c r="D12" s="37"/>
      <c r="E12" s="5"/>
      <c r="F12" s="31">
        <v>0.2</v>
      </c>
      <c r="G12" s="4"/>
      <c r="H12" s="4"/>
      <c r="I12" s="4"/>
      <c r="J12" s="4"/>
      <c r="K12" s="4"/>
    </row>
    <row r="13" spans="1:11" ht="15" thickBot="1">
      <c r="A13" s="4"/>
      <c r="B13" s="4"/>
      <c r="C13" s="5"/>
      <c r="D13" s="5"/>
      <c r="E13" s="5"/>
      <c r="F13" s="4"/>
      <c r="G13" s="4"/>
      <c r="H13" s="4"/>
      <c r="I13" s="4"/>
      <c r="J13" s="5"/>
      <c r="K13" s="4"/>
    </row>
    <row r="14" spans="1:11" ht="15" thickBot="1">
      <c r="A14" s="4"/>
      <c r="B14" s="4"/>
      <c r="C14" s="37" t="s">
        <v>26</v>
      </c>
      <c r="D14" s="37"/>
      <c r="E14" s="5"/>
      <c r="F14" s="32">
        <v>10000000</v>
      </c>
      <c r="G14" s="4"/>
      <c r="H14" s="4"/>
      <c r="I14" s="4"/>
      <c r="J14" s="4"/>
      <c r="K14" s="4"/>
    </row>
    <row r="15" spans="1:11" ht="14.25">
      <c r="A15" s="10"/>
      <c r="B15" s="10"/>
      <c r="C15" s="9"/>
      <c r="D15" s="9"/>
      <c r="E15" s="9"/>
      <c r="F15" s="10"/>
      <c r="G15" s="10"/>
      <c r="H15" s="10"/>
      <c r="I15" s="10"/>
      <c r="J15" s="10"/>
      <c r="K15" s="10"/>
    </row>
    <row r="16" spans="1:11" ht="23.25" customHeight="1">
      <c r="A16" s="10"/>
      <c r="B16" s="11"/>
      <c r="C16" s="11"/>
      <c r="D16" s="11"/>
      <c r="E16" s="11"/>
      <c r="F16" s="11"/>
      <c r="G16" s="11"/>
      <c r="H16" s="11"/>
      <c r="J16" s="10"/>
      <c r="K16" s="10"/>
    </row>
    <row r="17" spans="1:11" ht="14.25">
      <c r="A17" s="10"/>
      <c r="B17" s="34" t="s">
        <v>27</v>
      </c>
      <c r="C17" s="9"/>
      <c r="D17" s="9"/>
      <c r="E17" s="9"/>
      <c r="F17" s="10"/>
      <c r="G17" s="10"/>
      <c r="H17" s="10"/>
      <c r="I17" s="10"/>
      <c r="J17" s="10"/>
      <c r="K17" s="10"/>
    </row>
    <row r="18" spans="1:11" ht="14.25">
      <c r="A18" s="1"/>
      <c r="B18" s="34" t="s">
        <v>28</v>
      </c>
      <c r="C18" s="9"/>
      <c r="D18" s="9"/>
      <c r="E18" s="9"/>
      <c r="F18" s="10"/>
      <c r="G18" s="10"/>
      <c r="H18" s="10"/>
      <c r="I18" s="10"/>
      <c r="J18" s="10"/>
      <c r="K18" s="1"/>
    </row>
  </sheetData>
  <sheetProtection/>
  <mergeCells count="8">
    <mergeCell ref="C8:D8"/>
    <mergeCell ref="B10:D10"/>
    <mergeCell ref="C12:D12"/>
    <mergeCell ref="C14:D14"/>
    <mergeCell ref="A2:J2"/>
    <mergeCell ref="A4:J4"/>
    <mergeCell ref="A5:J5"/>
    <mergeCell ref="C7:D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eio</dc:creator>
  <cp:keywords/>
  <dc:description/>
  <cp:lastModifiedBy>Pere</cp:lastModifiedBy>
  <cp:lastPrinted>2004-07-08T14:10:17Z</cp:lastPrinted>
  <dcterms:created xsi:type="dcterms:W3CDTF">2004-07-08T13:02:08Z</dcterms:created>
  <dcterms:modified xsi:type="dcterms:W3CDTF">2010-09-18T17:52:21Z</dcterms:modified>
  <cp:category/>
  <cp:version/>
  <cp:contentType/>
  <cp:contentStatus/>
</cp:coreProperties>
</file>